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ilbu1\Desktop\2023 Crop Budgets\Rice\2023 Provisia Rice\"/>
    </mc:Choice>
  </mc:AlternateContent>
  <xr:revisionPtr revIDLastSave="0" documentId="13_ncr:1_{9A8544CA-3F9F-4084-9136-5093A55A14C5}" xr6:coauthVersionLast="47" xr6:coauthVersionMax="47" xr10:uidLastSave="{00000000-0000-0000-0000-000000000000}"/>
  <bookViews>
    <workbookView xWindow="28680" yWindow="-120" windowWidth="29040" windowHeight="15840" xr2:uid="{8CFAE46A-255A-4FA6-999D-8C7BEAD671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K16" i="1" s="1"/>
  <c r="K17" i="1" s="1"/>
  <c r="P10" i="1"/>
  <c r="Q10" i="1" s="1"/>
  <c r="R10" i="1" s="1"/>
  <c r="E23" i="1"/>
  <c r="G23" i="1" s="1"/>
  <c r="E64" i="1"/>
  <c r="E63" i="1"/>
  <c r="E62" i="1"/>
  <c r="G62" i="1" s="1"/>
  <c r="H62" i="1" s="1"/>
  <c r="E61" i="1"/>
  <c r="E56" i="1"/>
  <c r="G56" i="1" s="1"/>
  <c r="E55" i="1"/>
  <c r="G55" i="1" s="1"/>
  <c r="H55" i="1" s="1"/>
  <c r="E54" i="1"/>
  <c r="E53" i="1"/>
  <c r="G53" i="1" s="1"/>
  <c r="E52" i="1"/>
  <c r="G52" i="1" s="1"/>
  <c r="H52" i="1" s="1"/>
  <c r="E50" i="1"/>
  <c r="E49" i="1"/>
  <c r="G49" i="1" s="1"/>
  <c r="H49" i="1" s="1"/>
  <c r="E48" i="1"/>
  <c r="G48" i="1" s="1"/>
  <c r="H48" i="1" s="1"/>
  <c r="E46" i="1"/>
  <c r="E44" i="1"/>
  <c r="E42" i="1"/>
  <c r="E40" i="1"/>
  <c r="G40" i="1" s="1"/>
  <c r="H40" i="1" s="1"/>
  <c r="E38" i="1"/>
  <c r="G38" i="1" s="1"/>
  <c r="H38" i="1" s="1"/>
  <c r="E36" i="1"/>
  <c r="G36" i="1" s="1"/>
  <c r="E34" i="1"/>
  <c r="G34" i="1" s="1"/>
  <c r="H34" i="1" s="1"/>
  <c r="E32" i="1"/>
  <c r="E31" i="1"/>
  <c r="E29" i="1"/>
  <c r="E27" i="1"/>
  <c r="E25" i="1"/>
  <c r="G25" i="1" s="1"/>
  <c r="H25" i="1" s="1"/>
  <c r="E24" i="1"/>
  <c r="G24" i="1" s="1"/>
  <c r="H24" i="1" s="1"/>
  <c r="E21" i="1"/>
  <c r="G21" i="1" s="1"/>
  <c r="E19" i="1"/>
  <c r="G19" i="1" s="1"/>
  <c r="H19" i="1" s="1"/>
  <c r="E18" i="1"/>
  <c r="E17" i="1"/>
  <c r="G17" i="1" s="1"/>
  <c r="E15" i="1"/>
  <c r="E13" i="1"/>
  <c r="E12" i="1"/>
  <c r="G12" i="1" s="1"/>
  <c r="H12" i="1" s="1"/>
  <c r="E7" i="1"/>
  <c r="E8" i="1" s="1"/>
  <c r="H53" i="1" l="1"/>
  <c r="S10" i="1"/>
  <c r="T10" i="1" s="1"/>
  <c r="O10" i="1"/>
  <c r="K14" i="1"/>
  <c r="K18" i="1"/>
  <c r="E57" i="1"/>
  <c r="H23" i="1"/>
  <c r="G18" i="1"/>
  <c r="H18" i="1" s="1"/>
  <c r="G29" i="1"/>
  <c r="H29" i="1" s="1"/>
  <c r="H56" i="1"/>
  <c r="E65" i="1"/>
  <c r="G32" i="1"/>
  <c r="H32" i="1" s="1"/>
  <c r="G44" i="1"/>
  <c r="H44" i="1" s="1"/>
  <c r="G15" i="1"/>
  <c r="H15" i="1" s="1"/>
  <c r="G63" i="1"/>
  <c r="H63" i="1" s="1"/>
  <c r="H64" i="1"/>
  <c r="G31" i="1"/>
  <c r="H31" i="1" s="1"/>
  <c r="G46" i="1"/>
  <c r="H46" i="1" s="1"/>
  <c r="G7" i="1"/>
  <c r="G8" i="1" s="1"/>
  <c r="H8" i="1" s="1"/>
  <c r="H17" i="1"/>
  <c r="G50" i="1"/>
  <c r="H50" i="1" s="1"/>
  <c r="G61" i="1"/>
  <c r="G13" i="1"/>
  <c r="H13" i="1" s="1"/>
  <c r="H21" i="1"/>
  <c r="G27" i="1"/>
  <c r="H27" i="1" s="1"/>
  <c r="H36" i="1"/>
  <c r="G42" i="1"/>
  <c r="H42" i="1" s="1"/>
  <c r="G54" i="1"/>
  <c r="H54" i="1" s="1"/>
  <c r="G64" i="1"/>
  <c r="E66" i="1" l="1"/>
  <c r="E67" i="1" s="1"/>
  <c r="E58" i="1"/>
  <c r="N10" i="1"/>
  <c r="K13" i="1"/>
  <c r="K19" i="1"/>
  <c r="G65" i="1"/>
  <c r="H65" i="1" s="1"/>
  <c r="G57" i="1"/>
  <c r="G58" i="1" s="1"/>
  <c r="H61" i="1"/>
  <c r="H7" i="1"/>
  <c r="K12" i="1" l="1"/>
  <c r="M10" i="1"/>
  <c r="H57" i="1"/>
  <c r="R19" i="1" s="1"/>
  <c r="H58" i="1"/>
  <c r="G66" i="1"/>
  <c r="N19" i="1" l="1"/>
  <c r="O19" i="1"/>
  <c r="P19" i="1"/>
  <c r="Q19" i="1"/>
  <c r="S19" i="1"/>
  <c r="N16" i="1"/>
  <c r="N17" i="1"/>
  <c r="N15" i="1"/>
  <c r="M13" i="1"/>
  <c r="P12" i="1"/>
  <c r="Q13" i="1"/>
  <c r="S13" i="1"/>
  <c r="T13" i="1"/>
  <c r="N13" i="1"/>
  <c r="O13" i="1"/>
  <c r="R13" i="1"/>
  <c r="P13" i="1"/>
  <c r="O16" i="1"/>
  <c r="P17" i="1"/>
  <c r="R15" i="1"/>
  <c r="R17" i="1"/>
  <c r="S16" i="1"/>
  <c r="S17" i="1"/>
  <c r="T17" i="1"/>
  <c r="Q15" i="1"/>
  <c r="P16" i="1"/>
  <c r="Q16" i="1"/>
  <c r="S15" i="1"/>
  <c r="R16" i="1"/>
  <c r="Q17" i="1"/>
  <c r="P15" i="1"/>
  <c r="O17" i="1"/>
  <c r="P18" i="1"/>
  <c r="O18" i="1"/>
  <c r="O15" i="1"/>
  <c r="N18" i="1"/>
  <c r="T18" i="1"/>
  <c r="R18" i="1"/>
  <c r="Q18" i="1"/>
  <c r="T16" i="1"/>
  <c r="T14" i="1"/>
  <c r="Q14" i="1"/>
  <c r="O14" i="1"/>
  <c r="T15" i="1"/>
  <c r="N14" i="1"/>
  <c r="P14" i="1"/>
  <c r="R14" i="1"/>
  <c r="S14" i="1"/>
  <c r="S18" i="1"/>
  <c r="T19" i="1"/>
  <c r="R12" i="1"/>
  <c r="T12" i="1"/>
  <c r="Q12" i="1"/>
  <c r="K11" i="1"/>
  <c r="O12" i="1"/>
  <c r="N12" i="1"/>
  <c r="M12" i="1"/>
  <c r="S12" i="1"/>
  <c r="L10" i="1"/>
  <c r="L12" i="1" s="1"/>
  <c r="M16" i="1"/>
  <c r="M15" i="1"/>
  <c r="M17" i="1"/>
  <c r="M18" i="1"/>
  <c r="M14" i="1"/>
  <c r="M19" i="1"/>
  <c r="H66" i="1"/>
  <c r="G67" i="1"/>
  <c r="H67" i="1" s="1"/>
  <c r="T11" i="1" l="1"/>
  <c r="L11" i="1"/>
  <c r="S11" i="1"/>
  <c r="R11" i="1"/>
  <c r="Q11" i="1"/>
  <c r="P11" i="1"/>
  <c r="N11" i="1"/>
  <c r="O11" i="1"/>
  <c r="M11" i="1"/>
  <c r="L15" i="1"/>
  <c r="L16" i="1"/>
  <c r="L17" i="1"/>
  <c r="L14" i="1"/>
  <c r="L18" i="1"/>
  <c r="L19" i="1"/>
  <c r="L13" i="1"/>
</calcChain>
</file>

<file path=xl/sharedStrings.xml><?xml version="1.0" encoding="utf-8"?>
<sst xmlns="http://schemas.openxmlformats.org/spreadsheetml/2006/main" count="112" uniqueCount="77">
  <si>
    <t>Landlord</t>
  </si>
  <si>
    <t>Tenant</t>
  </si>
  <si>
    <t>ITEM</t>
  </si>
  <si>
    <t>UNIT</t>
  </si>
  <si>
    <t>PRICE</t>
  </si>
  <si>
    <t>QUANTITY</t>
  </si>
  <si>
    <t>Total Amount</t>
  </si>
  <si>
    <t>Share %</t>
  </si>
  <si>
    <t>Share</t>
  </si>
  <si>
    <t>INCOME</t>
  </si>
  <si>
    <t>Rice</t>
  </si>
  <si>
    <t>cwt</t>
  </si>
  <si>
    <t>TOTAL INCOME</t>
  </si>
  <si>
    <t xml:space="preserve">                                                                       </t>
  </si>
  <si>
    <t>DIRECT EXPENSES</t>
  </si>
  <si>
    <t xml:space="preserve">  CUSTOM SPRAY</t>
  </si>
  <si>
    <t>LARice GPS Charge - SW</t>
  </si>
  <si>
    <t>acre</t>
  </si>
  <si>
    <t>App by Air ( 5 gal)</t>
  </si>
  <si>
    <t>appl</t>
  </si>
  <si>
    <t>DRYING</t>
  </si>
  <si>
    <t>LARice Dry</t>
  </si>
  <si>
    <t xml:space="preserve">  FERTILIZERS</t>
  </si>
  <si>
    <t>LA Nitrogen</t>
  </si>
  <si>
    <t>lb</t>
  </si>
  <si>
    <t>LA Phosphate</t>
  </si>
  <si>
    <t>LA Potash</t>
  </si>
  <si>
    <t xml:space="preserve">  FUNGICIDES</t>
  </si>
  <si>
    <t>Quadris</t>
  </si>
  <si>
    <t>oz</t>
  </si>
  <si>
    <t xml:space="preserve">  HERBICIDES</t>
  </si>
  <si>
    <t xml:space="preserve">  INSECTICIDES</t>
  </si>
  <si>
    <t>Karate Z</t>
  </si>
  <si>
    <t>IRRIGATION SUPPLIES</t>
  </si>
  <si>
    <t>Rice Gates</t>
  </si>
  <si>
    <t>each</t>
  </si>
  <si>
    <t xml:space="preserve">  SEED/PLANTS</t>
  </si>
  <si>
    <t>Seed Tmt</t>
  </si>
  <si>
    <t>oz.</t>
  </si>
  <si>
    <t xml:space="preserve">  SERVICE FEE</t>
  </si>
  <si>
    <t>Digital Ag Fee</t>
  </si>
  <si>
    <t xml:space="preserve">  CUSTOM FERT/LIME</t>
  </si>
  <si>
    <t>App Fert by Air</t>
  </si>
  <si>
    <t xml:space="preserve">  CUSTOM HARVEST/HAUL</t>
  </si>
  <si>
    <t>LARice Haul</t>
  </si>
  <si>
    <t xml:space="preserve">  HAND LABOR      </t>
  </si>
  <si>
    <t>Implements</t>
  </si>
  <si>
    <t>hour</t>
  </si>
  <si>
    <t xml:space="preserve">  LA OPERATOR LABOR      </t>
  </si>
  <si>
    <t>Self-Propelled Equip.</t>
  </si>
  <si>
    <t xml:space="preserve"> LA HIRED LABOR</t>
  </si>
  <si>
    <t>Tractors</t>
  </si>
  <si>
    <t>LA IRRIGATION LABOR</t>
  </si>
  <si>
    <t>Irrigation System 2</t>
  </si>
  <si>
    <t xml:space="preserve">  DIESEL FUEL</t>
  </si>
  <si>
    <t>gal</t>
  </si>
  <si>
    <t xml:space="preserve">  REPAIR &amp; MAINTENANCE</t>
  </si>
  <si>
    <t>Irrigation System</t>
  </si>
  <si>
    <t>INTEREST ON OP. CAP.</t>
  </si>
  <si>
    <t>TOTAL DIRECT EXPENSES</t>
  </si>
  <si>
    <t>RETURNS ABOVE DIRECT EXPENSES</t>
  </si>
  <si>
    <t>FIXED EXPENSES</t>
  </si>
  <si>
    <t>Flood Irr.</t>
  </si>
  <si>
    <t>TOTAL FIXED EXPENSES</t>
  </si>
  <si>
    <t>TOTAL SPECIFIED EXPENSES</t>
  </si>
  <si>
    <t>RETURNS ABOVE TOTAL SPECIFIED EXPENSES</t>
  </si>
  <si>
    <t xml:space="preserve"> Estimated costs per acre</t>
  </si>
  <si>
    <t>Provisia</t>
  </si>
  <si>
    <t>Command 3ME</t>
  </si>
  <si>
    <t>pt</t>
  </si>
  <si>
    <t>Provisia 03</t>
  </si>
  <si>
    <t xml:space="preserve">Loyant </t>
  </si>
  <si>
    <t>Rice - Provisia®  PVL03 Variety, Drill Planted, Conventional Tillage</t>
  </si>
  <si>
    <t>Returns Above Variable (Direct) Production Expenses to the Grower (with share rent)</t>
  </si>
  <si>
    <t xml:space="preserve">Rice Price </t>
  </si>
  <si>
    <t>Yield</t>
  </si>
  <si>
    <t>Southwest Louisiana,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</si>
</sst>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FF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44" fontId="1" fillId="0" borderId="1" xfId="1" applyFont="1" applyBorder="1"/>
    <xf numFmtId="0" fontId="2" fillId="0" borderId="0" xfId="0" applyFont="1" applyAlignment="1">
      <alignment horizontal="center"/>
    </xf>
    <xf numFmtId="0" fontId="2" fillId="0" borderId="1" xfId="0" applyFont="1" applyBorder="1"/>
    <xf numFmtId="44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44" fontId="1" fillId="0" borderId="0" xfId="1" applyFont="1"/>
    <xf numFmtId="0" fontId="3" fillId="0" borderId="1" xfId="0" applyFont="1" applyBorder="1"/>
    <xf numFmtId="44" fontId="3" fillId="0" borderId="1" xfId="1" applyFont="1" applyBorder="1"/>
    <xf numFmtId="2" fontId="3" fillId="0" borderId="1" xfId="0" applyNumberFormat="1" applyFont="1" applyBorder="1"/>
    <xf numFmtId="164" fontId="3" fillId="0" borderId="1" xfId="0" applyNumberFormat="1" applyFont="1" applyBorder="1"/>
    <xf numFmtId="44" fontId="0" fillId="0" borderId="0" xfId="0" applyNumberFormat="1"/>
    <xf numFmtId="164" fontId="3" fillId="0" borderId="0" xfId="0" applyNumberFormat="1" applyFont="1"/>
    <xf numFmtId="2" fontId="3" fillId="0" borderId="0" xfId="0" applyNumberFormat="1" applyFont="1"/>
    <xf numFmtId="0" fontId="3" fillId="0" borderId="0" xfId="0" applyFont="1"/>
    <xf numFmtId="44" fontId="6" fillId="0" borderId="0" xfId="1" applyFont="1" applyFill="1"/>
    <xf numFmtId="2" fontId="6" fillId="0" borderId="0" xfId="0" applyNumberFormat="1" applyFont="1"/>
    <xf numFmtId="44" fontId="3" fillId="0" borderId="0" xfId="1" applyFont="1" applyFill="1"/>
    <xf numFmtId="44" fontId="1" fillId="0" borderId="0" xfId="1" applyFont="1" applyFill="1"/>
    <xf numFmtId="0" fontId="4" fillId="0" borderId="0" xfId="0" applyFont="1"/>
    <xf numFmtId="2" fontId="0" fillId="0" borderId="0" xfId="0" applyNumberFormat="1"/>
    <xf numFmtId="2" fontId="5" fillId="0" borderId="0" xfId="0" applyNumberFormat="1" applyFont="1"/>
    <xf numFmtId="44" fontId="3" fillId="0" borderId="1" xfId="1" applyFont="1" applyFill="1" applyBorder="1"/>
    <xf numFmtId="44" fontId="1" fillId="0" borderId="1" xfId="1" applyFont="1" applyFill="1" applyBorder="1"/>
    <xf numFmtId="0" fontId="0" fillId="3" borderId="7" xfId="0" applyFill="1" applyBorder="1"/>
    <xf numFmtId="0" fontId="7" fillId="3" borderId="7" xfId="0" applyFont="1" applyFill="1" applyBorder="1" applyAlignment="1">
      <alignment horizontal="center"/>
    </xf>
    <xf numFmtId="44" fontId="0" fillId="3" borderId="8" xfId="0" applyNumberFormat="1" applyFill="1" applyBorder="1"/>
    <xf numFmtId="2" fontId="0" fillId="3" borderId="7" xfId="0" applyNumberFormat="1" applyFill="1" applyBorder="1" applyAlignment="1">
      <alignment horizontal="center"/>
    </xf>
    <xf numFmtId="44" fontId="0" fillId="0" borderId="9" xfId="0" applyNumberFormat="1" applyBorder="1"/>
    <xf numFmtId="2" fontId="2" fillId="2" borderId="7" xfId="0" applyNumberFormat="1" applyFont="1" applyFill="1" applyBorder="1" applyAlignment="1">
      <alignment horizontal="center"/>
    </xf>
    <xf numFmtId="2" fontId="0" fillId="3" borderId="10" xfId="0" applyNumberFormat="1" applyFill="1" applyBorder="1" applyAlignment="1">
      <alignment horizontal="center"/>
    </xf>
    <xf numFmtId="44" fontId="0" fillId="0" borderId="11" xfId="0" applyNumberFormat="1" applyBorder="1"/>
    <xf numFmtId="44" fontId="0" fillId="3" borderId="0" xfId="0" applyNumberFormat="1" applyFill="1"/>
    <xf numFmtId="44" fontId="2" fillId="2" borderId="0" xfId="0" applyNumberFormat="1" applyFont="1" applyFill="1"/>
    <xf numFmtId="44" fontId="0" fillId="0" borderId="12" xfId="0" applyNumberFormat="1" applyBorder="1"/>
    <xf numFmtId="44" fontId="0" fillId="0" borderId="13" xfId="0" applyNumberFormat="1" applyBorder="1"/>
    <xf numFmtId="44" fontId="0" fillId="0" borderId="2" xfId="0" applyNumberFormat="1" applyBorder="1"/>
    <xf numFmtId="44" fontId="0" fillId="0" borderId="3" xfId="0" applyNumberFormat="1" applyBorder="1"/>
    <xf numFmtId="44" fontId="0" fillId="0" borderId="15" xfId="0" applyNumberFormat="1" applyBorder="1"/>
    <xf numFmtId="44" fontId="0" fillId="0" borderId="16" xfId="0" applyNumberFormat="1" applyBorder="1"/>
    <xf numFmtId="44" fontId="0" fillId="0" borderId="14" xfId="0" applyNumberFormat="1" applyBorder="1"/>
    <xf numFmtId="0" fontId="7" fillId="3" borderId="0" xfId="0" applyFont="1" applyFill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8" fontId="8" fillId="0" borderId="0" xfId="0" applyNumberFormat="1" applyFont="1" applyBorder="1" applyAlignment="1">
      <alignment horizontal="center" vertical="center" wrapText="1"/>
    </xf>
    <xf numFmtId="8" fontId="0" fillId="0" borderId="0" xfId="0" applyNumberFormat="1" applyBorder="1"/>
  </cellXfs>
  <cellStyles count="2"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DD0ED-E9BD-4171-8529-D9C0CC39028B}">
  <dimension ref="A1:T68"/>
  <sheetViews>
    <sheetView tabSelected="1" topLeftCell="A33" workbookViewId="0">
      <selection activeCell="Q55" sqref="Q55"/>
    </sheetView>
  </sheetViews>
  <sheetFormatPr defaultRowHeight="15" x14ac:dyDescent="0.25"/>
  <cols>
    <col min="1" max="1" width="28.7109375" customWidth="1"/>
    <col min="3" max="3" width="8.85546875" customWidth="1"/>
    <col min="4" max="4" width="10.7109375" customWidth="1"/>
    <col min="5" max="5" width="13.7109375" customWidth="1"/>
    <col min="8" max="8" width="11.28515625" customWidth="1"/>
    <col min="11" max="20" width="9.85546875" customWidth="1"/>
  </cols>
  <sheetData>
    <row r="1" spans="1:20" x14ac:dyDescent="0.25">
      <c r="A1" s="47" t="s">
        <v>66</v>
      </c>
      <c r="B1" s="47"/>
      <c r="C1" s="47"/>
      <c r="D1" s="47"/>
      <c r="E1" s="47"/>
      <c r="F1" s="47"/>
      <c r="G1" s="47"/>
      <c r="H1" s="47"/>
    </row>
    <row r="2" spans="1:20" x14ac:dyDescent="0.25">
      <c r="A2" s="47" t="s">
        <v>72</v>
      </c>
      <c r="B2" s="47"/>
      <c r="C2" s="47"/>
      <c r="D2" s="47"/>
      <c r="E2" s="47"/>
      <c r="F2" s="47"/>
      <c r="G2" s="47"/>
      <c r="H2" s="47"/>
    </row>
    <row r="3" spans="1:20" x14ac:dyDescent="0.25">
      <c r="A3" s="47" t="s">
        <v>76</v>
      </c>
      <c r="B3" s="47"/>
      <c r="C3" s="47"/>
      <c r="D3" s="47"/>
      <c r="E3" s="47"/>
      <c r="F3" s="47"/>
      <c r="G3" s="47"/>
      <c r="H3" s="47"/>
    </row>
    <row r="4" spans="1:20" x14ac:dyDescent="0.25">
      <c r="A4" s="1"/>
      <c r="B4" s="1"/>
      <c r="C4" s="2"/>
      <c r="D4" s="1"/>
      <c r="E4" s="2"/>
      <c r="F4" s="48" t="s">
        <v>0</v>
      </c>
      <c r="G4" s="48"/>
      <c r="H4" s="3" t="s">
        <v>1</v>
      </c>
    </row>
    <row r="5" spans="1:20" x14ac:dyDescent="0.25">
      <c r="A5" s="4" t="s">
        <v>2</v>
      </c>
      <c r="B5" s="4" t="s">
        <v>3</v>
      </c>
      <c r="C5" s="5" t="s">
        <v>4</v>
      </c>
      <c r="D5" s="4" t="s">
        <v>5</v>
      </c>
      <c r="E5" s="5" t="s">
        <v>6</v>
      </c>
      <c r="F5" s="6" t="s">
        <v>7</v>
      </c>
      <c r="G5" s="7" t="s">
        <v>8</v>
      </c>
      <c r="H5" s="8" t="s">
        <v>8</v>
      </c>
    </row>
    <row r="6" spans="1:20" x14ac:dyDescent="0.25">
      <c r="A6" s="9" t="s">
        <v>9</v>
      </c>
      <c r="C6" s="10"/>
      <c r="E6" s="10"/>
    </row>
    <row r="7" spans="1:20" ht="15.75" thickBot="1" x14ac:dyDescent="0.3">
      <c r="A7" s="11" t="s">
        <v>10</v>
      </c>
      <c r="B7" s="11" t="s">
        <v>11</v>
      </c>
      <c r="C7" s="12">
        <v>16</v>
      </c>
      <c r="D7" s="13">
        <v>70</v>
      </c>
      <c r="E7" s="2">
        <f>ROUND(C7*D7,2)</f>
        <v>1120</v>
      </c>
      <c r="F7" s="14">
        <v>0</v>
      </c>
      <c r="G7" s="2">
        <f>ROUND(E7*F7,2)</f>
        <v>0</v>
      </c>
      <c r="H7" s="2">
        <f>ROUND(E7-G7,2)</f>
        <v>1120</v>
      </c>
    </row>
    <row r="8" spans="1:20" x14ac:dyDescent="0.25">
      <c r="A8" s="9" t="s">
        <v>12</v>
      </c>
      <c r="C8" s="10"/>
      <c r="E8" s="10">
        <f>SUM(E7:E7)</f>
        <v>1120</v>
      </c>
      <c r="G8" s="15">
        <f>SUM(G7:G7)</f>
        <v>0</v>
      </c>
      <c r="H8" s="15">
        <f>ROUND(E8-G8,2)</f>
        <v>1120</v>
      </c>
      <c r="K8" s="49" t="s">
        <v>73</v>
      </c>
      <c r="L8" s="50"/>
      <c r="M8" s="50"/>
      <c r="N8" s="50"/>
      <c r="O8" s="50"/>
      <c r="P8" s="50"/>
      <c r="Q8" s="50"/>
      <c r="R8" s="50"/>
      <c r="S8" s="50"/>
      <c r="T8" s="51"/>
    </row>
    <row r="9" spans="1:20" x14ac:dyDescent="0.25">
      <c r="A9" t="s">
        <v>13</v>
      </c>
      <c r="C9" s="22"/>
      <c r="E9" s="22"/>
      <c r="K9" s="28"/>
      <c r="L9" s="45" t="s">
        <v>74</v>
      </c>
      <c r="M9" s="45"/>
      <c r="N9" s="45"/>
      <c r="O9" s="45"/>
      <c r="P9" s="45"/>
      <c r="Q9" s="45"/>
      <c r="R9" s="45"/>
      <c r="S9" s="45"/>
      <c r="T9" s="46"/>
    </row>
    <row r="10" spans="1:20" x14ac:dyDescent="0.25">
      <c r="A10" s="9" t="s">
        <v>14</v>
      </c>
      <c r="C10" s="22"/>
      <c r="E10" s="22"/>
      <c r="K10" s="29" t="s">
        <v>75</v>
      </c>
      <c r="L10" s="36">
        <f>M10-0.05</f>
        <v>15.799999999999997</v>
      </c>
      <c r="M10" s="36">
        <f>N10-0.05</f>
        <v>15.849999999999998</v>
      </c>
      <c r="N10" s="36">
        <f>O10-0.05</f>
        <v>15.899999999999999</v>
      </c>
      <c r="O10" s="36">
        <f>P10-0.05</f>
        <v>15.95</v>
      </c>
      <c r="P10" s="37">
        <f>C7</f>
        <v>16</v>
      </c>
      <c r="Q10" s="36">
        <f>P10+0.05</f>
        <v>16.05</v>
      </c>
      <c r="R10" s="36">
        <f>Q10+0.05</f>
        <v>16.100000000000001</v>
      </c>
      <c r="S10" s="36">
        <f>R10+0.05</f>
        <v>16.150000000000002</v>
      </c>
      <c r="T10" s="30">
        <f>S10+0.05</f>
        <v>16.200000000000003</v>
      </c>
    </row>
    <row r="11" spans="1:20" x14ac:dyDescent="0.25">
      <c r="A11" s="23" t="s">
        <v>15</v>
      </c>
      <c r="C11" s="22"/>
      <c r="E11" s="22"/>
      <c r="K11" s="31">
        <f>K12-5</f>
        <v>50</v>
      </c>
      <c r="L11" s="32">
        <f t="shared" ref="L11:T19" si="0">((($K11-($K11*$F$7))*L$10)-$H$57)</f>
        <v>-62.500000000000114</v>
      </c>
      <c r="M11" s="32">
        <f t="shared" si="0"/>
        <v>-60.000000000000114</v>
      </c>
      <c r="N11" s="32">
        <f t="shared" si="0"/>
        <v>-57.500000000000114</v>
      </c>
      <c r="O11" s="32">
        <f t="shared" si="0"/>
        <v>-55</v>
      </c>
      <c r="P11" s="32">
        <f t="shared" si="0"/>
        <v>-52.5</v>
      </c>
      <c r="Q11" s="32">
        <f t="shared" si="0"/>
        <v>-50</v>
      </c>
      <c r="R11" s="32">
        <f t="shared" si="0"/>
        <v>-47.499999999999886</v>
      </c>
      <c r="S11" s="32">
        <f t="shared" si="0"/>
        <v>-44.999999999999886</v>
      </c>
      <c r="T11" s="38">
        <f t="shared" si="0"/>
        <v>-42.499999999999886</v>
      </c>
    </row>
    <row r="12" spans="1:20" x14ac:dyDescent="0.25">
      <c r="A12" s="18" t="s">
        <v>16</v>
      </c>
      <c r="B12" s="18" t="s">
        <v>17</v>
      </c>
      <c r="C12" s="21">
        <v>0.25</v>
      </c>
      <c r="D12" s="17">
        <v>8</v>
      </c>
      <c r="E12" s="22">
        <f>ROUND(C12*D12,2)</f>
        <v>2</v>
      </c>
      <c r="F12" s="16">
        <v>0</v>
      </c>
      <c r="G12" s="10">
        <f>ROUND(E12*F12,2)</f>
        <v>0</v>
      </c>
      <c r="H12" s="10">
        <f>ROUND(E12-G12,2)</f>
        <v>2</v>
      </c>
      <c r="K12" s="31">
        <f>K13-5</f>
        <v>55</v>
      </c>
      <c r="L12" s="32">
        <f t="shared" si="0"/>
        <v>16.499999999999886</v>
      </c>
      <c r="M12" s="32">
        <f t="shared" si="0"/>
        <v>19.249999999999886</v>
      </c>
      <c r="N12" s="32">
        <f t="shared" si="0"/>
        <v>21.999999999999886</v>
      </c>
      <c r="O12" s="32">
        <f t="shared" si="0"/>
        <v>24.75</v>
      </c>
      <c r="P12" s="32">
        <f>((($K12-($K12*$F$7))*P$10)-$H$57)</f>
        <v>27.5</v>
      </c>
      <c r="Q12" s="32">
        <f t="shared" si="0"/>
        <v>30.25</v>
      </c>
      <c r="R12" s="32">
        <f t="shared" si="0"/>
        <v>33.000000000000114</v>
      </c>
      <c r="S12" s="32">
        <f t="shared" si="0"/>
        <v>35.750000000000114</v>
      </c>
      <c r="T12" s="38">
        <f t="shared" si="0"/>
        <v>38.500000000000114</v>
      </c>
    </row>
    <row r="13" spans="1:20" x14ac:dyDescent="0.25">
      <c r="A13" s="18" t="s">
        <v>18</v>
      </c>
      <c r="B13" s="18" t="s">
        <v>19</v>
      </c>
      <c r="C13" s="21">
        <v>7.6</v>
      </c>
      <c r="D13" s="17">
        <v>5</v>
      </c>
      <c r="E13" s="22">
        <f>ROUND(C13*D13,2)</f>
        <v>38</v>
      </c>
      <c r="F13" s="16">
        <v>0</v>
      </c>
      <c r="G13" s="10">
        <f>ROUND(E13*F13,2)</f>
        <v>0</v>
      </c>
      <c r="H13" s="10">
        <f>ROUND(E13-G13,2)</f>
        <v>38</v>
      </c>
      <c r="K13" s="31">
        <f>K14-5</f>
        <v>60</v>
      </c>
      <c r="L13" s="32">
        <f t="shared" si="0"/>
        <v>95.499999999999773</v>
      </c>
      <c r="M13" s="32">
        <f t="shared" si="0"/>
        <v>98.499999999999886</v>
      </c>
      <c r="N13" s="32">
        <f t="shared" si="0"/>
        <v>101.49999999999989</v>
      </c>
      <c r="O13" s="32">
        <f t="shared" si="0"/>
        <v>104.5</v>
      </c>
      <c r="P13" s="32">
        <f t="shared" si="0"/>
        <v>107.5</v>
      </c>
      <c r="Q13" s="32">
        <f t="shared" si="0"/>
        <v>110.5</v>
      </c>
      <c r="R13" s="32">
        <f t="shared" si="0"/>
        <v>113.50000000000011</v>
      </c>
      <c r="S13" s="32">
        <f t="shared" si="0"/>
        <v>116.50000000000011</v>
      </c>
      <c r="T13" s="38">
        <f t="shared" si="0"/>
        <v>119.50000000000023</v>
      </c>
    </row>
    <row r="14" spans="1:20" ht="15.75" thickBot="1" x14ac:dyDescent="0.3">
      <c r="A14" s="23" t="s">
        <v>20</v>
      </c>
      <c r="B14" s="18"/>
      <c r="C14" s="21"/>
      <c r="D14" s="17"/>
      <c r="E14" s="22"/>
      <c r="F14" s="16"/>
      <c r="G14" s="10"/>
      <c r="H14" s="10"/>
      <c r="K14" s="31">
        <f>K15-5</f>
        <v>65</v>
      </c>
      <c r="L14" s="32">
        <f t="shared" si="0"/>
        <v>174.49999999999977</v>
      </c>
      <c r="M14" s="32">
        <f t="shared" si="0"/>
        <v>177.74999999999977</v>
      </c>
      <c r="N14" s="32">
        <f t="shared" si="0"/>
        <v>181</v>
      </c>
      <c r="O14" s="32">
        <f t="shared" si="0"/>
        <v>184.25</v>
      </c>
      <c r="P14" s="42">
        <f t="shared" si="0"/>
        <v>187.5</v>
      </c>
      <c r="Q14" s="32">
        <f t="shared" si="0"/>
        <v>190.75</v>
      </c>
      <c r="R14" s="32">
        <f t="shared" si="0"/>
        <v>194</v>
      </c>
      <c r="S14" s="32">
        <f t="shared" si="0"/>
        <v>197.25000000000023</v>
      </c>
      <c r="T14" s="38">
        <f t="shared" si="0"/>
        <v>200.50000000000023</v>
      </c>
    </row>
    <row r="15" spans="1:20" ht="15.75" thickBot="1" x14ac:dyDescent="0.3">
      <c r="A15" s="18" t="s">
        <v>21</v>
      </c>
      <c r="B15" s="18" t="s">
        <v>11</v>
      </c>
      <c r="C15" s="21">
        <v>0.9</v>
      </c>
      <c r="D15" s="17">
        <v>77.7</v>
      </c>
      <c r="E15" s="22">
        <f>ROUND(C15*D15,2)</f>
        <v>69.930000000000007</v>
      </c>
      <c r="F15" s="16">
        <v>0</v>
      </c>
      <c r="G15" s="10">
        <f>ROUND(E15*F15,2)</f>
        <v>0</v>
      </c>
      <c r="H15" s="10">
        <f>ROUND(E15-G15,2)</f>
        <v>69.930000000000007</v>
      </c>
      <c r="K15" s="33">
        <f>D7</f>
        <v>70</v>
      </c>
      <c r="L15" s="32">
        <f t="shared" si="0"/>
        <v>253.49999999999977</v>
      </c>
      <c r="M15" s="32">
        <f t="shared" si="0"/>
        <v>256.99999999999977</v>
      </c>
      <c r="N15" s="32">
        <f t="shared" si="0"/>
        <v>260.5</v>
      </c>
      <c r="O15" s="40">
        <f t="shared" si="0"/>
        <v>264</v>
      </c>
      <c r="P15" s="44">
        <f t="shared" si="0"/>
        <v>267.5</v>
      </c>
      <c r="Q15" s="41">
        <f t="shared" si="0"/>
        <v>271</v>
      </c>
      <c r="R15" s="32">
        <f t="shared" si="0"/>
        <v>274.5</v>
      </c>
      <c r="S15" s="32">
        <f t="shared" si="0"/>
        <v>278.00000000000023</v>
      </c>
      <c r="T15" s="38">
        <f t="shared" si="0"/>
        <v>281.50000000000023</v>
      </c>
    </row>
    <row r="16" spans="1:20" x14ac:dyDescent="0.25">
      <c r="A16" s="23" t="s">
        <v>22</v>
      </c>
      <c r="C16" s="22"/>
      <c r="D16" s="24"/>
      <c r="E16" s="22"/>
      <c r="K16" s="31">
        <f>K15+5</f>
        <v>75</v>
      </c>
      <c r="L16" s="32">
        <f t="shared" si="0"/>
        <v>332.49999999999977</v>
      </c>
      <c r="M16" s="32">
        <f t="shared" si="0"/>
        <v>336.24999999999977</v>
      </c>
      <c r="N16" s="32">
        <f t="shared" si="0"/>
        <v>340</v>
      </c>
      <c r="O16" s="32">
        <f t="shared" si="0"/>
        <v>343.75</v>
      </c>
      <c r="P16" s="43">
        <f t="shared" si="0"/>
        <v>347.5</v>
      </c>
      <c r="Q16" s="32">
        <f t="shared" si="0"/>
        <v>351.25</v>
      </c>
      <c r="R16" s="32">
        <f t="shared" si="0"/>
        <v>355</v>
      </c>
      <c r="S16" s="32">
        <f t="shared" si="0"/>
        <v>358.75000000000023</v>
      </c>
      <c r="T16" s="38">
        <f t="shared" si="0"/>
        <v>362.50000000000023</v>
      </c>
    </row>
    <row r="17" spans="1:20" x14ac:dyDescent="0.25">
      <c r="A17" s="18" t="s">
        <v>23</v>
      </c>
      <c r="B17" s="18" t="s">
        <v>24</v>
      </c>
      <c r="C17" s="21">
        <v>0.78</v>
      </c>
      <c r="D17" s="17">
        <v>160</v>
      </c>
      <c r="E17" s="22">
        <f>ROUND(C17*D17,2)</f>
        <v>124.8</v>
      </c>
      <c r="F17" s="16">
        <v>0</v>
      </c>
      <c r="G17" s="10">
        <f>ROUND(E17*F17,2)</f>
        <v>0</v>
      </c>
      <c r="H17" s="10">
        <f>ROUND(E17-G17,2)</f>
        <v>124.8</v>
      </c>
      <c r="K17" s="31">
        <f>K16+5</f>
        <v>80</v>
      </c>
      <c r="L17" s="32">
        <f t="shared" si="0"/>
        <v>411.49999999999977</v>
      </c>
      <c r="M17" s="32">
        <f t="shared" si="0"/>
        <v>415.49999999999977</v>
      </c>
      <c r="N17" s="32">
        <f t="shared" si="0"/>
        <v>419.5</v>
      </c>
      <c r="O17" s="32">
        <f t="shared" si="0"/>
        <v>423.5</v>
      </c>
      <c r="P17" s="32">
        <f t="shared" si="0"/>
        <v>427.5</v>
      </c>
      <c r="Q17" s="32">
        <f t="shared" si="0"/>
        <v>431.5</v>
      </c>
      <c r="R17" s="32">
        <f t="shared" si="0"/>
        <v>435.5</v>
      </c>
      <c r="S17" s="32">
        <f t="shared" si="0"/>
        <v>439.50000000000023</v>
      </c>
      <c r="T17" s="38">
        <f t="shared" si="0"/>
        <v>443.50000000000023</v>
      </c>
    </row>
    <row r="18" spans="1:20" x14ac:dyDescent="0.25">
      <c r="A18" s="18" t="s">
        <v>25</v>
      </c>
      <c r="B18" s="18" t="s">
        <v>24</v>
      </c>
      <c r="C18" s="21">
        <v>0.9</v>
      </c>
      <c r="D18" s="17">
        <v>40</v>
      </c>
      <c r="E18" s="22">
        <f>ROUND(C18*D18,2)</f>
        <v>36</v>
      </c>
      <c r="F18" s="16">
        <v>0</v>
      </c>
      <c r="G18" s="10">
        <f>ROUND(E18*F18,2)</f>
        <v>0</v>
      </c>
      <c r="H18" s="10">
        <f>ROUND(E18-G18,2)</f>
        <v>36</v>
      </c>
      <c r="K18" s="31">
        <f>K17+5</f>
        <v>85</v>
      </c>
      <c r="L18" s="32">
        <f t="shared" si="0"/>
        <v>490.49999999999977</v>
      </c>
      <c r="M18" s="32">
        <f t="shared" si="0"/>
        <v>494.74999999999977</v>
      </c>
      <c r="N18" s="32">
        <f t="shared" si="0"/>
        <v>498.99999999999977</v>
      </c>
      <c r="O18" s="32">
        <f t="shared" si="0"/>
        <v>503.25</v>
      </c>
      <c r="P18" s="32">
        <f t="shared" si="0"/>
        <v>507.5</v>
      </c>
      <c r="Q18" s="32">
        <f t="shared" si="0"/>
        <v>511.75</v>
      </c>
      <c r="R18" s="32">
        <f t="shared" si="0"/>
        <v>516.00000000000023</v>
      </c>
      <c r="S18" s="32">
        <f t="shared" si="0"/>
        <v>520.25000000000023</v>
      </c>
      <c r="T18" s="38">
        <f t="shared" si="0"/>
        <v>524.50000000000023</v>
      </c>
    </row>
    <row r="19" spans="1:20" ht="15.75" thickBot="1" x14ac:dyDescent="0.3">
      <c r="A19" s="18" t="s">
        <v>26</v>
      </c>
      <c r="B19" s="18" t="s">
        <v>24</v>
      </c>
      <c r="C19" s="21">
        <v>0.67</v>
      </c>
      <c r="D19" s="17">
        <v>60</v>
      </c>
      <c r="E19" s="22">
        <f>ROUND(C19*D19,2)</f>
        <v>40.200000000000003</v>
      </c>
      <c r="F19" s="16">
        <v>0</v>
      </c>
      <c r="G19" s="10">
        <f>ROUND(E19*F19,2)</f>
        <v>0</v>
      </c>
      <c r="H19" s="10">
        <f>ROUND(E19-G19,2)</f>
        <v>40.200000000000003</v>
      </c>
      <c r="I19" s="15"/>
      <c r="K19" s="34">
        <f>K18+5</f>
        <v>90</v>
      </c>
      <c r="L19" s="35">
        <f t="shared" si="0"/>
        <v>569.49999999999977</v>
      </c>
      <c r="M19" s="35">
        <f t="shared" si="0"/>
        <v>573.99999999999977</v>
      </c>
      <c r="N19" s="35">
        <f t="shared" si="0"/>
        <v>578.49999999999977</v>
      </c>
      <c r="O19" s="35">
        <f t="shared" si="0"/>
        <v>583</v>
      </c>
      <c r="P19" s="35">
        <f t="shared" si="0"/>
        <v>587.5</v>
      </c>
      <c r="Q19" s="35">
        <f t="shared" si="0"/>
        <v>592</v>
      </c>
      <c r="R19" s="35">
        <f t="shared" si="0"/>
        <v>596.50000000000023</v>
      </c>
      <c r="S19" s="35">
        <f t="shared" si="0"/>
        <v>601.00000000000023</v>
      </c>
      <c r="T19" s="39">
        <f t="shared" si="0"/>
        <v>605.50000000000023</v>
      </c>
    </row>
    <row r="20" spans="1:20" x14ac:dyDescent="0.25">
      <c r="A20" s="23" t="s">
        <v>27</v>
      </c>
      <c r="C20" s="22"/>
      <c r="D20" s="24"/>
      <c r="E20" s="22"/>
    </row>
    <row r="21" spans="1:20" x14ac:dyDescent="0.25">
      <c r="A21" s="18" t="s">
        <v>28</v>
      </c>
      <c r="B21" s="18" t="s">
        <v>29</v>
      </c>
      <c r="C21" s="21">
        <v>6.73</v>
      </c>
      <c r="D21" s="17">
        <v>10</v>
      </c>
      <c r="E21" s="22">
        <f>ROUND(C21*D21,2)</f>
        <v>67.3</v>
      </c>
      <c r="F21" s="16">
        <v>0</v>
      </c>
      <c r="G21" s="10">
        <f>ROUND(E21*F21,2)</f>
        <v>0</v>
      </c>
      <c r="H21" s="10">
        <f>ROUND(E21-G21,2)</f>
        <v>67.3</v>
      </c>
    </row>
    <row r="22" spans="1:20" x14ac:dyDescent="0.25">
      <c r="A22" s="23" t="s">
        <v>30</v>
      </c>
      <c r="C22" s="22"/>
      <c r="D22" s="24"/>
      <c r="E22" s="22"/>
    </row>
    <row r="23" spans="1:20" x14ac:dyDescent="0.25">
      <c r="A23" s="18" t="s">
        <v>67</v>
      </c>
      <c r="B23" s="18" t="s">
        <v>29</v>
      </c>
      <c r="C23" s="19">
        <v>0.82</v>
      </c>
      <c r="D23" s="20">
        <v>31</v>
      </c>
      <c r="E23" s="22">
        <f>ROUND(C23*D23,2)</f>
        <v>25.42</v>
      </c>
      <c r="F23" s="16">
        <v>0</v>
      </c>
      <c r="G23" s="10">
        <f>ROUND(E23*F23,2)</f>
        <v>0</v>
      </c>
      <c r="H23" s="10">
        <f>ROUND(E23-G23,2)</f>
        <v>25.42</v>
      </c>
    </row>
    <row r="24" spans="1:20" x14ac:dyDescent="0.25">
      <c r="A24" s="18" t="s">
        <v>68</v>
      </c>
      <c r="B24" s="18" t="s">
        <v>69</v>
      </c>
      <c r="C24" s="21">
        <v>18</v>
      </c>
      <c r="D24" s="17">
        <v>0.5</v>
      </c>
      <c r="E24" s="22">
        <f>ROUND(C24*D24,2)</f>
        <v>9</v>
      </c>
      <c r="F24" s="16">
        <v>0</v>
      </c>
      <c r="G24" s="10">
        <f>ROUND(E24*F24,2)</f>
        <v>0</v>
      </c>
      <c r="H24" s="10">
        <f>ROUND(E24-G24,2)</f>
        <v>9</v>
      </c>
    </row>
    <row r="25" spans="1:20" x14ac:dyDescent="0.25">
      <c r="A25" s="18" t="s">
        <v>71</v>
      </c>
      <c r="B25" s="18" t="s">
        <v>29</v>
      </c>
      <c r="C25" s="21">
        <v>2.29</v>
      </c>
      <c r="D25" s="17">
        <v>12</v>
      </c>
      <c r="E25" s="22">
        <f>ROUND(C25*D25,2)</f>
        <v>27.48</v>
      </c>
      <c r="F25" s="16">
        <v>0</v>
      </c>
      <c r="G25" s="10">
        <f>ROUND(E25*F25,2)</f>
        <v>0</v>
      </c>
      <c r="H25" s="10">
        <f>ROUND(E25-G25,2)</f>
        <v>27.48</v>
      </c>
      <c r="I25" s="15"/>
    </row>
    <row r="26" spans="1:20" x14ac:dyDescent="0.25">
      <c r="A26" s="23" t="s">
        <v>31</v>
      </c>
      <c r="C26" s="22"/>
      <c r="D26" s="24"/>
      <c r="E26" s="22"/>
    </row>
    <row r="27" spans="1:20" x14ac:dyDescent="0.25">
      <c r="A27" s="18" t="s">
        <v>32</v>
      </c>
      <c r="B27" s="18" t="s">
        <v>29</v>
      </c>
      <c r="C27" s="21">
        <v>1.41</v>
      </c>
      <c r="D27" s="17">
        <v>4</v>
      </c>
      <c r="E27" s="22">
        <f>ROUND(C27*D27,2)</f>
        <v>5.64</v>
      </c>
      <c r="F27" s="16">
        <v>0</v>
      </c>
      <c r="G27" s="10">
        <f>ROUND(E27*F27,2)</f>
        <v>0</v>
      </c>
      <c r="H27" s="10">
        <f>ROUND(E27-G27,2)</f>
        <v>5.64</v>
      </c>
    </row>
    <row r="28" spans="1:20" x14ac:dyDescent="0.25">
      <c r="A28" s="23" t="s">
        <v>33</v>
      </c>
      <c r="C28" s="22"/>
      <c r="D28" s="24"/>
      <c r="E28" s="22"/>
    </row>
    <row r="29" spans="1:20" x14ac:dyDescent="0.25">
      <c r="A29" s="18" t="s">
        <v>34</v>
      </c>
      <c r="B29" s="18" t="s">
        <v>35</v>
      </c>
      <c r="C29" s="21">
        <v>3.65</v>
      </c>
      <c r="D29" s="17">
        <v>1</v>
      </c>
      <c r="E29" s="22">
        <f>ROUND(C29*D29,2)</f>
        <v>3.65</v>
      </c>
      <c r="F29" s="16">
        <v>0</v>
      </c>
      <c r="G29" s="10">
        <f>ROUND(E29*F29,2)</f>
        <v>0</v>
      </c>
      <c r="H29" s="10">
        <f>ROUND(E29-G29,2)</f>
        <v>3.65</v>
      </c>
    </row>
    <row r="30" spans="1:20" x14ac:dyDescent="0.25">
      <c r="A30" s="23" t="s">
        <v>36</v>
      </c>
      <c r="C30" s="22"/>
      <c r="D30" s="24"/>
      <c r="E30" s="22"/>
    </row>
    <row r="31" spans="1:20" x14ac:dyDescent="0.25">
      <c r="A31" s="18" t="s">
        <v>70</v>
      </c>
      <c r="B31" s="18" t="s">
        <v>24</v>
      </c>
      <c r="C31" s="21">
        <v>1.3</v>
      </c>
      <c r="D31" s="17">
        <v>60</v>
      </c>
      <c r="E31" s="22">
        <f>ROUND(C31*D31,2)</f>
        <v>78</v>
      </c>
      <c r="F31" s="16">
        <v>0</v>
      </c>
      <c r="G31" s="10">
        <f>ROUND(E31*F31,2)</f>
        <v>0</v>
      </c>
      <c r="H31" s="10">
        <f>ROUND(E31-G31,2)</f>
        <v>78</v>
      </c>
    </row>
    <row r="32" spans="1:20" x14ac:dyDescent="0.25">
      <c r="A32" s="18" t="s">
        <v>37</v>
      </c>
      <c r="B32" s="18" t="s">
        <v>38</v>
      </c>
      <c r="C32" s="21">
        <v>0.28999999999999998</v>
      </c>
      <c r="D32" s="17">
        <v>13.5</v>
      </c>
      <c r="E32" s="22">
        <f>ROUND(C32*D32,2)</f>
        <v>3.92</v>
      </c>
      <c r="F32" s="16">
        <v>0</v>
      </c>
      <c r="G32" s="10">
        <f>ROUND(E32*F32,2)</f>
        <v>0</v>
      </c>
      <c r="H32" s="10">
        <f>ROUND(E32-G32,2)</f>
        <v>3.92</v>
      </c>
    </row>
    <row r="33" spans="1:8" x14ac:dyDescent="0.25">
      <c r="A33" s="23" t="s">
        <v>39</v>
      </c>
      <c r="C33" s="22"/>
      <c r="D33" s="24"/>
      <c r="E33" s="22"/>
    </row>
    <row r="34" spans="1:8" x14ac:dyDescent="0.25">
      <c r="A34" s="18" t="s">
        <v>40</v>
      </c>
      <c r="B34" s="18" t="s">
        <v>17</v>
      </c>
      <c r="C34" s="21">
        <v>10</v>
      </c>
      <c r="D34" s="17">
        <v>1</v>
      </c>
      <c r="E34" s="22">
        <f>ROUND(C34*D34,2)</f>
        <v>10</v>
      </c>
      <c r="F34" s="16">
        <v>0</v>
      </c>
      <c r="G34" s="10">
        <f>ROUND(E34*F34,2)</f>
        <v>0</v>
      </c>
      <c r="H34" s="10">
        <f>ROUND(E34-G34,2)</f>
        <v>10</v>
      </c>
    </row>
    <row r="35" spans="1:8" x14ac:dyDescent="0.25">
      <c r="A35" s="23" t="s">
        <v>41</v>
      </c>
      <c r="C35" s="22"/>
      <c r="D35" s="24"/>
      <c r="E35" s="22"/>
    </row>
    <row r="36" spans="1:8" x14ac:dyDescent="0.25">
      <c r="A36" s="18" t="s">
        <v>42</v>
      </c>
      <c r="B36" s="18" t="s">
        <v>11</v>
      </c>
      <c r="C36" s="21">
        <v>9</v>
      </c>
      <c r="D36" s="17">
        <v>3.8</v>
      </c>
      <c r="E36" s="22">
        <f>ROUND(C36*D36,2)</f>
        <v>34.200000000000003</v>
      </c>
      <c r="F36" s="16">
        <v>0</v>
      </c>
      <c r="G36" s="10">
        <f>ROUND(E36*F36,2)</f>
        <v>0</v>
      </c>
      <c r="H36" s="10">
        <f>ROUND(E36-G36,2)</f>
        <v>34.200000000000003</v>
      </c>
    </row>
    <row r="37" spans="1:8" x14ac:dyDescent="0.25">
      <c r="A37" s="23" t="s">
        <v>43</v>
      </c>
      <c r="C37" s="22"/>
      <c r="D37" s="24"/>
      <c r="E37" s="22"/>
    </row>
    <row r="38" spans="1:8" x14ac:dyDescent="0.25">
      <c r="A38" s="18" t="s">
        <v>44</v>
      </c>
      <c r="B38" s="18" t="s">
        <v>11</v>
      </c>
      <c r="C38" s="21">
        <v>0.3</v>
      </c>
      <c r="D38" s="25">
        <v>70</v>
      </c>
      <c r="E38" s="22">
        <f>ROUND(C38*D38,2)</f>
        <v>21</v>
      </c>
      <c r="F38" s="16">
        <v>0</v>
      </c>
      <c r="G38" s="10">
        <f>ROUND(E38*F38,2)</f>
        <v>0</v>
      </c>
      <c r="H38" s="10">
        <f>ROUND(E38-G38,2)</f>
        <v>21</v>
      </c>
    </row>
    <row r="39" spans="1:8" x14ac:dyDescent="0.25">
      <c r="A39" s="23" t="s">
        <v>45</v>
      </c>
      <c r="C39" s="22"/>
      <c r="D39" s="24"/>
      <c r="E39" s="22"/>
    </row>
    <row r="40" spans="1:8" x14ac:dyDescent="0.25">
      <c r="A40" s="18" t="s">
        <v>46</v>
      </c>
      <c r="B40" s="18" t="s">
        <v>47</v>
      </c>
      <c r="C40" s="21">
        <v>13.67</v>
      </c>
      <c r="D40" s="17">
        <v>0.09</v>
      </c>
      <c r="E40" s="22">
        <f>ROUND(C40*D40,2)</f>
        <v>1.23</v>
      </c>
      <c r="F40" s="16">
        <v>0</v>
      </c>
      <c r="G40" s="10">
        <f>ROUND(E40*F40,2)</f>
        <v>0</v>
      </c>
      <c r="H40" s="10">
        <f>ROUND(E40-G40,2)</f>
        <v>1.23</v>
      </c>
    </row>
    <row r="41" spans="1:8" x14ac:dyDescent="0.25">
      <c r="A41" s="23" t="s">
        <v>48</v>
      </c>
      <c r="C41" s="22"/>
      <c r="D41" s="24"/>
      <c r="E41" s="22"/>
    </row>
    <row r="42" spans="1:8" x14ac:dyDescent="0.25">
      <c r="A42" s="18" t="s">
        <v>49</v>
      </c>
      <c r="B42" s="18" t="s">
        <v>47</v>
      </c>
      <c r="C42" s="21">
        <v>16.54</v>
      </c>
      <c r="D42" s="17">
        <v>0.33029999999999998</v>
      </c>
      <c r="E42" s="22">
        <f>ROUND(C42*D42,2)</f>
        <v>5.46</v>
      </c>
      <c r="F42" s="16">
        <v>0</v>
      </c>
      <c r="G42" s="10">
        <f>ROUND(E42*F42,2)</f>
        <v>0</v>
      </c>
      <c r="H42" s="10">
        <f>ROUND(E42-G42,2)</f>
        <v>5.46</v>
      </c>
    </row>
    <row r="43" spans="1:8" x14ac:dyDescent="0.25">
      <c r="A43" s="23" t="s">
        <v>50</v>
      </c>
      <c r="C43" s="22"/>
      <c r="D43" s="24"/>
      <c r="E43" s="22"/>
    </row>
    <row r="44" spans="1:8" x14ac:dyDescent="0.25">
      <c r="A44" s="18" t="s">
        <v>51</v>
      </c>
      <c r="B44" s="18" t="s">
        <v>47</v>
      </c>
      <c r="C44" s="21">
        <v>13.67</v>
      </c>
      <c r="D44" s="17">
        <v>0.86</v>
      </c>
      <c r="E44" s="22">
        <f>ROUND(C44*D44,2)</f>
        <v>11.76</v>
      </c>
      <c r="F44" s="16">
        <v>0</v>
      </c>
      <c r="G44" s="10">
        <f>ROUND(E44*F44,2)</f>
        <v>0</v>
      </c>
      <c r="H44" s="10">
        <f>ROUND(E44-G44,2)</f>
        <v>11.76</v>
      </c>
    </row>
    <row r="45" spans="1:8" x14ac:dyDescent="0.25">
      <c r="A45" s="23" t="s">
        <v>52</v>
      </c>
      <c r="C45" s="22"/>
      <c r="D45" s="24"/>
      <c r="E45" s="22"/>
    </row>
    <row r="46" spans="1:8" x14ac:dyDescent="0.25">
      <c r="A46" s="18" t="s">
        <v>53</v>
      </c>
      <c r="B46" s="18" t="s">
        <v>47</v>
      </c>
      <c r="C46" s="21">
        <v>13.67</v>
      </c>
      <c r="D46" s="17">
        <v>0.22</v>
      </c>
      <c r="E46" s="22">
        <f>ROUND(C46*D46,2)</f>
        <v>3.01</v>
      </c>
      <c r="F46" s="16">
        <v>0</v>
      </c>
      <c r="G46" s="10">
        <f>ROUND(E46*F46,2)</f>
        <v>0</v>
      </c>
      <c r="H46" s="10">
        <f>ROUND(E46-G46,2)</f>
        <v>3.01</v>
      </c>
    </row>
    <row r="47" spans="1:8" x14ac:dyDescent="0.25">
      <c r="A47" s="23" t="s">
        <v>54</v>
      </c>
      <c r="C47" s="22"/>
      <c r="D47" s="24"/>
      <c r="E47" s="22"/>
    </row>
    <row r="48" spans="1:8" x14ac:dyDescent="0.25">
      <c r="A48" s="18" t="s">
        <v>51</v>
      </c>
      <c r="B48" s="18" t="s">
        <v>55</v>
      </c>
      <c r="C48" s="21">
        <v>4</v>
      </c>
      <c r="D48" s="17">
        <v>7.21</v>
      </c>
      <c r="E48" s="22">
        <f>ROUND(C48*D48,2)</f>
        <v>28.84</v>
      </c>
      <c r="F48" s="16">
        <v>0</v>
      </c>
      <c r="G48" s="10">
        <f>ROUND(E48*F48,2)</f>
        <v>0</v>
      </c>
      <c r="H48" s="10">
        <f>ROUND(E48-G48,2)</f>
        <v>28.84</v>
      </c>
    </row>
    <row r="49" spans="1:10" x14ac:dyDescent="0.25">
      <c r="A49" s="18" t="s">
        <v>49</v>
      </c>
      <c r="B49" s="18" t="s">
        <v>55</v>
      </c>
      <c r="C49" s="21">
        <v>4</v>
      </c>
      <c r="D49" s="17">
        <v>2.5825</v>
      </c>
      <c r="E49" s="22">
        <f>ROUND(C49*D49,2)</f>
        <v>10.33</v>
      </c>
      <c r="F49" s="16">
        <v>0</v>
      </c>
      <c r="G49" s="10">
        <f>ROUND(E49*F49,2)</f>
        <v>0</v>
      </c>
      <c r="H49" s="10">
        <f>ROUND(E49-G49,2)</f>
        <v>10.33</v>
      </c>
    </row>
    <row r="50" spans="1:10" x14ac:dyDescent="0.25">
      <c r="A50" s="18" t="s">
        <v>53</v>
      </c>
      <c r="B50" s="18" t="s">
        <v>55</v>
      </c>
      <c r="C50" s="21">
        <v>4</v>
      </c>
      <c r="D50" s="17">
        <v>35.47</v>
      </c>
      <c r="E50" s="22">
        <f>ROUND(C50*D50,2)</f>
        <v>141.88</v>
      </c>
      <c r="F50" s="16">
        <v>0</v>
      </c>
      <c r="G50" s="10">
        <f>ROUND(E50*F50,2)</f>
        <v>0</v>
      </c>
      <c r="H50" s="10">
        <f>ROUND(E50-G50,2)</f>
        <v>141.88</v>
      </c>
    </row>
    <row r="51" spans="1:10" x14ac:dyDescent="0.25">
      <c r="A51" s="23" t="s">
        <v>56</v>
      </c>
      <c r="C51" s="22"/>
      <c r="D51" s="24"/>
      <c r="E51" s="22"/>
    </row>
    <row r="52" spans="1:10" x14ac:dyDescent="0.25">
      <c r="A52" s="18" t="s">
        <v>46</v>
      </c>
      <c r="B52" s="18" t="s">
        <v>17</v>
      </c>
      <c r="C52" s="21">
        <v>4.84</v>
      </c>
      <c r="D52" s="17">
        <v>1</v>
      </c>
      <c r="E52" s="22">
        <f>ROUND(C52*D52,2)</f>
        <v>4.84</v>
      </c>
      <c r="F52" s="16">
        <v>0</v>
      </c>
      <c r="G52" s="10">
        <f>ROUND(E52*F52,2)</f>
        <v>0</v>
      </c>
      <c r="H52" s="10">
        <f t="shared" ref="H52:H58" si="1">ROUND(E52-G52,2)</f>
        <v>4.84</v>
      </c>
    </row>
    <row r="53" spans="1:10" x14ac:dyDescent="0.25">
      <c r="A53" s="18" t="s">
        <v>51</v>
      </c>
      <c r="B53" s="18" t="s">
        <v>17</v>
      </c>
      <c r="C53" s="21">
        <v>8.1300000000000008</v>
      </c>
      <c r="D53" s="17">
        <v>1</v>
      </c>
      <c r="E53" s="22">
        <f>ROUND(C53*D53,2)</f>
        <v>8.1300000000000008</v>
      </c>
      <c r="F53" s="16">
        <v>0</v>
      </c>
      <c r="G53" s="10">
        <f>ROUND(E53*F53,2)</f>
        <v>0</v>
      </c>
      <c r="H53" s="10">
        <f t="shared" si="1"/>
        <v>8.1300000000000008</v>
      </c>
      <c r="J53" s="52"/>
    </row>
    <row r="54" spans="1:10" x14ac:dyDescent="0.25">
      <c r="A54" s="18" t="s">
        <v>49</v>
      </c>
      <c r="B54" s="18" t="s">
        <v>17</v>
      </c>
      <c r="C54" s="21">
        <v>14.53</v>
      </c>
      <c r="D54" s="17">
        <v>1</v>
      </c>
      <c r="E54" s="22">
        <f>ROUND(C54*D54,2)</f>
        <v>14.53</v>
      </c>
      <c r="F54" s="16">
        <v>0</v>
      </c>
      <c r="G54" s="10">
        <f>ROUND(E54*F54,2)</f>
        <v>0</v>
      </c>
      <c r="H54" s="10">
        <f t="shared" si="1"/>
        <v>14.53</v>
      </c>
      <c r="J54" s="52"/>
    </row>
    <row r="55" spans="1:10" x14ac:dyDescent="0.25">
      <c r="A55" s="18" t="s">
        <v>57</v>
      </c>
      <c r="B55" s="18" t="s">
        <v>17</v>
      </c>
      <c r="C55" s="21">
        <v>3.75</v>
      </c>
      <c r="D55" s="17">
        <v>1</v>
      </c>
      <c r="E55" s="22">
        <f>ROUND(C55*D55,2)</f>
        <v>3.75</v>
      </c>
      <c r="F55" s="16">
        <v>0</v>
      </c>
      <c r="G55" s="10">
        <f>ROUND(E55*F55,2)</f>
        <v>0</v>
      </c>
      <c r="H55" s="10">
        <f t="shared" si="1"/>
        <v>3.75</v>
      </c>
      <c r="J55" s="52"/>
    </row>
    <row r="56" spans="1:10" x14ac:dyDescent="0.25">
      <c r="A56" s="11" t="s">
        <v>58</v>
      </c>
      <c r="B56" s="11" t="s">
        <v>17</v>
      </c>
      <c r="C56" s="26">
        <v>22.2</v>
      </c>
      <c r="D56" s="13">
        <v>1</v>
      </c>
      <c r="E56" s="27">
        <f>ROUND(C56*D56,2)</f>
        <v>22.2</v>
      </c>
      <c r="F56" s="14">
        <v>0</v>
      </c>
      <c r="G56" s="2">
        <f>ROUND(E56*F56,2)</f>
        <v>0</v>
      </c>
      <c r="H56" s="2">
        <f t="shared" si="1"/>
        <v>22.2</v>
      </c>
      <c r="J56" s="52"/>
    </row>
    <row r="57" spans="1:10" x14ac:dyDescent="0.25">
      <c r="A57" s="9" t="s">
        <v>59</v>
      </c>
      <c r="C57" s="22"/>
      <c r="E57" s="22">
        <f>SUM(E12:E56)</f>
        <v>852.50000000000023</v>
      </c>
      <c r="G57" s="15">
        <f>SUM(G12:G56)</f>
        <v>0</v>
      </c>
      <c r="H57" s="15">
        <f>ROUND(E57-G57,2)</f>
        <v>852.5</v>
      </c>
      <c r="J57" s="53"/>
    </row>
    <row r="58" spans="1:10" x14ac:dyDescent="0.25">
      <c r="A58" s="9" t="s">
        <v>60</v>
      </c>
      <c r="C58" s="22"/>
      <c r="E58" s="22">
        <f>+E8-E57</f>
        <v>267.49999999999977</v>
      </c>
      <c r="G58" s="15">
        <f>+G8-G57</f>
        <v>0</v>
      </c>
      <c r="H58" s="15">
        <f t="shared" si="1"/>
        <v>267.5</v>
      </c>
    </row>
    <row r="59" spans="1:10" x14ac:dyDescent="0.25">
      <c r="A59" t="s">
        <v>13</v>
      </c>
      <c r="C59" s="22"/>
      <c r="E59" s="22"/>
    </row>
    <row r="60" spans="1:10" x14ac:dyDescent="0.25">
      <c r="A60" s="9" t="s">
        <v>61</v>
      </c>
      <c r="C60" s="22"/>
      <c r="E60" s="22"/>
    </row>
    <row r="61" spans="1:10" x14ac:dyDescent="0.25">
      <c r="A61" s="18" t="s">
        <v>46</v>
      </c>
      <c r="B61" s="18" t="s">
        <v>17</v>
      </c>
      <c r="C61" s="21">
        <v>12.47</v>
      </c>
      <c r="D61" s="18">
        <v>1</v>
      </c>
      <c r="E61" s="22">
        <f>ROUND(C61*D61,2)</f>
        <v>12.47</v>
      </c>
      <c r="F61" s="16">
        <v>0</v>
      </c>
      <c r="G61" s="10">
        <f>ROUND(E61*F61,2)</f>
        <v>0</v>
      </c>
      <c r="H61" s="10">
        <f t="shared" ref="H61:H67" si="2">ROUND(E61-G61,2)</f>
        <v>12.47</v>
      </c>
    </row>
    <row r="62" spans="1:10" x14ac:dyDescent="0.25">
      <c r="A62" s="18" t="s">
        <v>51</v>
      </c>
      <c r="B62" s="18" t="s">
        <v>17</v>
      </c>
      <c r="C62" s="21">
        <v>57.11</v>
      </c>
      <c r="D62" s="18">
        <v>1</v>
      </c>
      <c r="E62" s="22">
        <f>ROUND(C62*D62,2)</f>
        <v>57.11</v>
      </c>
      <c r="F62" s="16">
        <v>0</v>
      </c>
      <c r="G62" s="10">
        <f>ROUND(E62*F62,2)</f>
        <v>0</v>
      </c>
      <c r="H62" s="10">
        <f t="shared" si="2"/>
        <v>57.11</v>
      </c>
    </row>
    <row r="63" spans="1:10" x14ac:dyDescent="0.25">
      <c r="A63" s="18" t="s">
        <v>49</v>
      </c>
      <c r="B63" s="18" t="s">
        <v>17</v>
      </c>
      <c r="C63" s="21">
        <v>24.43</v>
      </c>
      <c r="D63" s="18">
        <v>1</v>
      </c>
      <c r="E63" s="22">
        <f>ROUND(C63*D63,2)</f>
        <v>24.43</v>
      </c>
      <c r="F63" s="16">
        <v>0</v>
      </c>
      <c r="G63" s="10">
        <f>ROUND(E63*F63,2)</f>
        <v>0</v>
      </c>
      <c r="H63" s="10">
        <f t="shared" si="2"/>
        <v>24.43</v>
      </c>
    </row>
    <row r="64" spans="1:10" x14ac:dyDescent="0.25">
      <c r="A64" s="11" t="s">
        <v>62</v>
      </c>
      <c r="B64" s="11" t="s">
        <v>17</v>
      </c>
      <c r="C64" s="26">
        <v>40.68</v>
      </c>
      <c r="D64" s="11">
        <v>1</v>
      </c>
      <c r="E64" s="27">
        <f>ROUND(C64*D64,2)</f>
        <v>40.68</v>
      </c>
      <c r="F64" s="14">
        <v>0</v>
      </c>
      <c r="G64" s="2">
        <f>ROUND(E64*F64,2)</f>
        <v>0</v>
      </c>
      <c r="H64" s="2">
        <f t="shared" si="2"/>
        <v>40.68</v>
      </c>
    </row>
    <row r="65" spans="1:8" x14ac:dyDescent="0.25">
      <c r="A65" s="9" t="s">
        <v>63</v>
      </c>
      <c r="C65" s="22"/>
      <c r="E65" s="22">
        <f>SUM(E61:E64)</f>
        <v>134.69</v>
      </c>
      <c r="G65" s="15">
        <f>SUM(G61:G64)</f>
        <v>0</v>
      </c>
      <c r="H65" s="15">
        <f t="shared" si="2"/>
        <v>134.69</v>
      </c>
    </row>
    <row r="66" spans="1:8" x14ac:dyDescent="0.25">
      <c r="A66" s="9" t="s">
        <v>64</v>
      </c>
      <c r="C66" s="22"/>
      <c r="E66" s="22">
        <f>+E57+E65</f>
        <v>987.19000000000028</v>
      </c>
      <c r="G66" s="15">
        <f>+G57+G65</f>
        <v>0</v>
      </c>
      <c r="H66" s="15">
        <f t="shared" si="2"/>
        <v>987.19</v>
      </c>
    </row>
    <row r="67" spans="1:8" x14ac:dyDescent="0.25">
      <c r="A67" s="9" t="s">
        <v>65</v>
      </c>
      <c r="C67" s="22"/>
      <c r="E67" s="22">
        <f>+E8-E66</f>
        <v>132.80999999999972</v>
      </c>
      <c r="G67" s="15">
        <f>+G8-G66</f>
        <v>0</v>
      </c>
      <c r="H67" s="15">
        <f t="shared" si="2"/>
        <v>132.81</v>
      </c>
    </row>
    <row r="68" spans="1:8" x14ac:dyDescent="0.25">
      <c r="A68" s="1"/>
      <c r="B68" s="1"/>
      <c r="C68" s="27"/>
      <c r="D68" s="1"/>
      <c r="E68" s="27"/>
      <c r="F68" s="1"/>
      <c r="G68" s="1"/>
      <c r="H68" s="1"/>
    </row>
  </sheetData>
  <mergeCells count="6">
    <mergeCell ref="L9:T9"/>
    <mergeCell ref="A1:H1"/>
    <mergeCell ref="A2:H2"/>
    <mergeCell ref="A3:H3"/>
    <mergeCell ref="F4:G4"/>
    <mergeCell ref="K8:T8"/>
  </mergeCells>
  <conditionalFormatting sqref="L11:T19">
    <cfRule type="cellIs" dxfId="0" priority="1" stopIfTrue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 Deliberto</dc:creator>
  <cp:lastModifiedBy>Brian M Hilbun</cp:lastModifiedBy>
  <dcterms:created xsi:type="dcterms:W3CDTF">2022-02-21T14:07:09Z</dcterms:created>
  <dcterms:modified xsi:type="dcterms:W3CDTF">2022-12-16T17:35:51Z</dcterms:modified>
</cp:coreProperties>
</file>